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сводная'!$A$1:$O$41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 s="1"/>
  <c r="J31" s="1"/>
  <c r="A3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0" l="1"/>
  <c r="I30" s="1"/>
  <c r="I32"/>
  <c r="J30"/>
  <c r="N32" s="1"/>
  <c r="N33" s="1"/>
  <c r="N36" s="1"/>
  <c r="J26"/>
  <c r="I26"/>
  <c r="H26"/>
  <c r="I33" l="1"/>
  <c r="G33" s="1"/>
  <c r="G36" s="1"/>
  <c r="J32"/>
  <c r="J33" s="1"/>
  <c r="J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<sst xmlns="http://schemas.openxmlformats.org/spreadsheetml/2006/main" count="106" uniqueCount="69">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</sst>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3" borderId="0" xfId="0" applyFont="1" applyFill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" fillId="0" borderId="8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9" hidden="1" customWidth="1"/>
    <col min="10" max="10" width="13.28515625" style="29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14.28515625" style="64" customWidth="1"/>
    <col min="15" max="16384" width="8.85546875" style="2"/>
  </cols>
  <sheetData>
    <row r="1" spans="1:16">
      <c r="B1" s="2" t="s">
        <v>45</v>
      </c>
      <c r="F1" s="70" t="s">
        <v>67</v>
      </c>
      <c r="G1" s="7"/>
      <c r="H1" s="28" t="s">
        <v>35</v>
      </c>
    </row>
    <row r="2" spans="1:16">
      <c r="E2" s="72" t="s">
        <v>36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1:16" ht="15" customHeight="1">
      <c r="A3" s="74" t="s">
        <v>68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6" s="41" customFormat="1" ht="34.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6" ht="20.25" customHeight="1">
      <c r="A5" s="8"/>
      <c r="B5" s="8" t="s">
        <v>48</v>
      </c>
      <c r="C5" s="8" t="s">
        <v>29</v>
      </c>
      <c r="D5" s="9">
        <v>2973.8</v>
      </c>
      <c r="E5" s="9">
        <v>2973.8</v>
      </c>
      <c r="F5" s="10"/>
      <c r="G5" s="10"/>
      <c r="H5" s="30"/>
      <c r="I5" s="31"/>
      <c r="K5" s="8"/>
      <c r="L5" s="8"/>
    </row>
    <row r="6" spans="1:16" ht="20.25" customHeight="1">
      <c r="A6" s="79" t="s">
        <v>34</v>
      </c>
      <c r="B6" s="79"/>
      <c r="C6" s="79"/>
      <c r="D6" s="79"/>
      <c r="E6" s="79"/>
      <c r="F6" s="79"/>
      <c r="G6" s="79"/>
      <c r="H6" s="79"/>
      <c r="I6" s="79"/>
      <c r="K6" s="75" t="s">
        <v>46</v>
      </c>
      <c r="L6" s="76"/>
      <c r="M6" s="76"/>
    </row>
    <row r="7" spans="1:16" ht="53.45" customHeight="1">
      <c r="A7" s="11" t="s">
        <v>23</v>
      </c>
      <c r="B7" s="11" t="s">
        <v>24</v>
      </c>
      <c r="C7" s="11" t="s">
        <v>57</v>
      </c>
      <c r="D7" s="11" t="s">
        <v>58</v>
      </c>
      <c r="E7" s="11" t="s">
        <v>59</v>
      </c>
      <c r="F7" s="12" t="s">
        <v>54</v>
      </c>
      <c r="G7" s="12" t="s">
        <v>60</v>
      </c>
      <c r="H7" s="32" t="s">
        <v>33</v>
      </c>
      <c r="I7" s="27" t="s">
        <v>25</v>
      </c>
      <c r="J7" s="32" t="s">
        <v>42</v>
      </c>
      <c r="K7" s="11" t="s">
        <v>47</v>
      </c>
      <c r="L7" s="11"/>
      <c r="M7" s="61"/>
      <c r="N7" s="32" t="s">
        <v>42</v>
      </c>
    </row>
    <row r="8" spans="1:16" ht="63">
      <c r="A8" s="11">
        <v>1</v>
      </c>
      <c r="B8" s="13" t="s">
        <v>12</v>
      </c>
      <c r="C8" s="11" t="s">
        <v>27</v>
      </c>
      <c r="D8" s="6">
        <v>0.33</v>
      </c>
      <c r="E8" s="6">
        <v>2973.8</v>
      </c>
      <c r="F8" s="12" t="s">
        <v>28</v>
      </c>
      <c r="G8" s="12">
        <v>12</v>
      </c>
      <c r="H8" s="33">
        <f t="shared" ref="H8:H25" si="0">D8*E8</f>
        <v>981.35400000000016</v>
      </c>
      <c r="I8" s="27">
        <f t="shared" ref="I8:I25" si="1">H8*G8</f>
        <v>11776.248000000001</v>
      </c>
      <c r="J8" s="34">
        <f>I8/G8/E8</f>
        <v>0.33</v>
      </c>
      <c r="K8" s="11"/>
      <c r="L8" s="11"/>
      <c r="M8" s="61"/>
      <c r="N8" s="65">
        <f>J8*1.04*1.092*1.1213</f>
        <v>0.42023453472</v>
      </c>
    </row>
    <row r="9" spans="1:16" ht="63">
      <c r="A9" s="11">
        <f t="shared" ref="A9:A25" si="2">A8+1</f>
        <v>2</v>
      </c>
      <c r="B9" s="45" t="s">
        <v>50</v>
      </c>
      <c r="C9" s="11" t="s">
        <v>27</v>
      </c>
      <c r="D9" s="6">
        <v>0.08</v>
      </c>
      <c r="E9" s="6">
        <v>2973.8</v>
      </c>
      <c r="F9" s="12" t="s">
        <v>28</v>
      </c>
      <c r="G9" s="12">
        <v>12</v>
      </c>
      <c r="H9" s="33">
        <f t="shared" si="0"/>
        <v>237.90400000000002</v>
      </c>
      <c r="I9" s="27">
        <f t="shared" si="1"/>
        <v>2854.8480000000004</v>
      </c>
      <c r="J9" s="34">
        <f t="shared" ref="J9:J25" si="3">I9/G9/E9</f>
        <v>0.08</v>
      </c>
      <c r="K9" s="11"/>
      <c r="L9" s="11"/>
      <c r="M9" s="61"/>
      <c r="N9" s="65">
        <f t="shared" ref="N9:N25" si="4">J9*1.04*1.092*1.1213</f>
        <v>0.10187503872000002</v>
      </c>
    </row>
    <row r="10" spans="1:16" ht="63">
      <c r="A10" s="11">
        <f t="shared" si="2"/>
        <v>3</v>
      </c>
      <c r="B10" s="13" t="s">
        <v>13</v>
      </c>
      <c r="C10" s="11" t="s">
        <v>37</v>
      </c>
      <c r="D10" s="6">
        <v>0.16</v>
      </c>
      <c r="E10" s="6">
        <v>2973.8</v>
      </c>
      <c r="F10" s="12" t="s">
        <v>28</v>
      </c>
      <c r="G10" s="12">
        <v>12</v>
      </c>
      <c r="H10" s="33">
        <f t="shared" si="0"/>
        <v>475.80800000000005</v>
      </c>
      <c r="I10" s="27">
        <f t="shared" si="1"/>
        <v>5709.6960000000008</v>
      </c>
      <c r="J10" s="34">
        <f t="shared" si="3"/>
        <v>0.16</v>
      </c>
      <c r="K10" s="11"/>
      <c r="L10" s="11"/>
      <c r="M10" s="61"/>
      <c r="N10" s="65">
        <f t="shared" si="4"/>
        <v>0.20375007744000004</v>
      </c>
    </row>
    <row r="11" spans="1:16" ht="30" customHeight="1">
      <c r="A11" s="11">
        <f t="shared" si="2"/>
        <v>4</v>
      </c>
      <c r="B11" s="13" t="s">
        <v>14</v>
      </c>
      <c r="C11" s="11" t="s">
        <v>38</v>
      </c>
      <c r="D11" s="6">
        <v>7.0000000000000007E-2</v>
      </c>
      <c r="E11" s="6">
        <v>2973.8</v>
      </c>
      <c r="F11" s="12" t="s">
        <v>28</v>
      </c>
      <c r="G11" s="12">
        <v>12</v>
      </c>
      <c r="H11" s="33">
        <f t="shared" si="0"/>
        <v>208.16600000000003</v>
      </c>
      <c r="I11" s="27">
        <f t="shared" si="1"/>
        <v>2497.9920000000002</v>
      </c>
      <c r="J11" s="34">
        <f t="shared" si="3"/>
        <v>7.0000000000000007E-2</v>
      </c>
      <c r="K11" s="11"/>
      <c r="L11" s="11"/>
      <c r="M11" s="61"/>
      <c r="N11" s="65">
        <f t="shared" si="4"/>
        <v>8.9140658880000015E-2</v>
      </c>
    </row>
    <row r="12" spans="1:16" ht="78.75">
      <c r="A12" s="11">
        <f t="shared" si="2"/>
        <v>5</v>
      </c>
      <c r="B12" s="13" t="s">
        <v>15</v>
      </c>
      <c r="C12" s="11" t="s">
        <v>39</v>
      </c>
      <c r="D12" s="6">
        <v>0.04</v>
      </c>
      <c r="E12" s="6">
        <v>2973.8</v>
      </c>
      <c r="F12" s="12" t="s">
        <v>28</v>
      </c>
      <c r="G12" s="12">
        <v>12</v>
      </c>
      <c r="H12" s="33">
        <f t="shared" si="0"/>
        <v>118.95200000000001</v>
      </c>
      <c r="I12" s="27">
        <f t="shared" si="1"/>
        <v>1427.4240000000002</v>
      </c>
      <c r="J12" s="34">
        <f t="shared" si="3"/>
        <v>0.04</v>
      </c>
      <c r="K12" s="11"/>
      <c r="L12" s="11"/>
      <c r="M12" s="61"/>
      <c r="N12" s="65">
        <f t="shared" si="4"/>
        <v>5.093751936000001E-2</v>
      </c>
    </row>
    <row r="13" spans="1:16" ht="63">
      <c r="A13" s="11">
        <f t="shared" si="2"/>
        <v>6</v>
      </c>
      <c r="B13" s="13" t="s">
        <v>16</v>
      </c>
      <c r="C13" s="11" t="s">
        <v>40</v>
      </c>
      <c r="D13" s="6">
        <v>0.2</v>
      </c>
      <c r="E13" s="6">
        <v>2973.8</v>
      </c>
      <c r="F13" s="12" t="s">
        <v>28</v>
      </c>
      <c r="G13" s="12">
        <v>12</v>
      </c>
      <c r="H13" s="33">
        <f t="shared" si="0"/>
        <v>594.7600000000001</v>
      </c>
      <c r="I13" s="27">
        <f t="shared" si="1"/>
        <v>7137.1200000000008</v>
      </c>
      <c r="J13" s="34">
        <f t="shared" si="3"/>
        <v>0.2</v>
      </c>
      <c r="K13" s="11"/>
      <c r="L13" s="11"/>
      <c r="M13" s="61"/>
      <c r="N13" s="65">
        <f t="shared" si="4"/>
        <v>0.25468759680000003</v>
      </c>
    </row>
    <row r="14" spans="1:16" ht="63">
      <c r="A14" s="11">
        <f t="shared" si="2"/>
        <v>7</v>
      </c>
      <c r="B14" s="13" t="s">
        <v>51</v>
      </c>
      <c r="C14" s="11" t="s">
        <v>5</v>
      </c>
      <c r="D14" s="6">
        <v>0.18000000000000002</v>
      </c>
      <c r="E14" s="6">
        <v>2973.8</v>
      </c>
      <c r="F14" s="12" t="s">
        <v>28</v>
      </c>
      <c r="G14" s="12">
        <v>12</v>
      </c>
      <c r="H14" s="33">
        <f t="shared" si="0"/>
        <v>535.28400000000011</v>
      </c>
      <c r="I14" s="27">
        <f t="shared" si="1"/>
        <v>6423.4080000000013</v>
      </c>
      <c r="J14" s="34">
        <f t="shared" si="3"/>
        <v>0.18000000000000002</v>
      </c>
      <c r="K14" s="11"/>
      <c r="L14" s="11"/>
      <c r="M14" s="61"/>
      <c r="N14" s="65">
        <f t="shared" si="4"/>
        <v>0.22921883712000005</v>
      </c>
    </row>
    <row r="15" spans="1:16" ht="63">
      <c r="A15" s="11">
        <f t="shared" si="2"/>
        <v>8</v>
      </c>
      <c r="B15" s="13" t="s">
        <v>17</v>
      </c>
      <c r="C15" s="11" t="s">
        <v>5</v>
      </c>
      <c r="D15" s="6">
        <v>0.19</v>
      </c>
      <c r="E15" s="6">
        <v>2973.8</v>
      </c>
      <c r="F15" s="12" t="s">
        <v>28</v>
      </c>
      <c r="G15" s="12">
        <v>12</v>
      </c>
      <c r="H15" s="33">
        <f t="shared" si="0"/>
        <v>565.02200000000005</v>
      </c>
      <c r="I15" s="27">
        <f t="shared" si="1"/>
        <v>6780.264000000001</v>
      </c>
      <c r="J15" s="34">
        <f t="shared" si="3"/>
        <v>0.19</v>
      </c>
      <c r="K15" s="11"/>
      <c r="L15" s="11"/>
      <c r="M15" s="61"/>
      <c r="N15" s="65">
        <f t="shared" si="4"/>
        <v>0.24195321695999999</v>
      </c>
    </row>
    <row r="16" spans="1:16" ht="33" customHeight="1">
      <c r="A16" s="11">
        <f t="shared" si="2"/>
        <v>9</v>
      </c>
      <c r="B16" s="13" t="s">
        <v>52</v>
      </c>
      <c r="C16" s="11" t="s">
        <v>27</v>
      </c>
      <c r="D16" s="6">
        <v>0.52</v>
      </c>
      <c r="E16" s="6">
        <v>2973.8</v>
      </c>
      <c r="F16" s="12" t="s">
        <v>53</v>
      </c>
      <c r="G16" s="12">
        <v>12</v>
      </c>
      <c r="H16" s="33">
        <f t="shared" si="0"/>
        <v>1546.3760000000002</v>
      </c>
      <c r="I16" s="27">
        <f t="shared" si="1"/>
        <v>18556.512000000002</v>
      </c>
      <c r="J16" s="34">
        <f t="shared" si="3"/>
        <v>0.52</v>
      </c>
      <c r="K16" s="11"/>
      <c r="L16" s="11"/>
      <c r="M16" s="61"/>
      <c r="N16" s="65">
        <f t="shared" si="4"/>
        <v>0.6621877516800001</v>
      </c>
    </row>
    <row r="17" spans="1:14" ht="33" customHeight="1">
      <c r="A17" s="11">
        <f t="shared" si="2"/>
        <v>10</v>
      </c>
      <c r="B17" s="13" t="s">
        <v>43</v>
      </c>
      <c r="C17" s="11" t="s">
        <v>44</v>
      </c>
      <c r="D17" s="6">
        <v>0.44</v>
      </c>
      <c r="E17" s="6">
        <v>2973.8</v>
      </c>
      <c r="F17" s="12" t="s">
        <v>53</v>
      </c>
      <c r="G17" s="12">
        <v>12</v>
      </c>
      <c r="H17" s="33">
        <f t="shared" si="0"/>
        <v>1308.472</v>
      </c>
      <c r="I17" s="27">
        <f t="shared" si="1"/>
        <v>15701.664000000001</v>
      </c>
      <c r="J17" s="34">
        <f t="shared" si="3"/>
        <v>0.43999999999999995</v>
      </c>
      <c r="K17" s="11"/>
      <c r="L17" s="11"/>
      <c r="M17" s="61"/>
      <c r="N17" s="65">
        <f t="shared" si="4"/>
        <v>0.56031271295999996</v>
      </c>
    </row>
    <row r="18" spans="1:14" ht="41.25" customHeight="1">
      <c r="A18" s="11">
        <f t="shared" si="2"/>
        <v>11</v>
      </c>
      <c r="B18" s="13" t="s">
        <v>18</v>
      </c>
      <c r="C18" s="11" t="s">
        <v>5</v>
      </c>
      <c r="D18" s="6">
        <v>0.05</v>
      </c>
      <c r="E18" s="6">
        <v>2973.8</v>
      </c>
      <c r="F18" s="12" t="s">
        <v>1</v>
      </c>
      <c r="G18" s="12">
        <v>12</v>
      </c>
      <c r="H18" s="33">
        <f t="shared" si="0"/>
        <v>148.69000000000003</v>
      </c>
      <c r="I18" s="27">
        <f t="shared" si="1"/>
        <v>1784.2800000000002</v>
      </c>
      <c r="J18" s="34">
        <f t="shared" si="3"/>
        <v>0.05</v>
      </c>
      <c r="K18" s="11"/>
      <c r="L18" s="11"/>
      <c r="M18" s="61"/>
      <c r="N18" s="65">
        <f t="shared" si="4"/>
        <v>6.3671899200000007E-2</v>
      </c>
    </row>
    <row r="19" spans="1:14" ht="96" customHeight="1">
      <c r="A19" s="11">
        <f t="shared" si="2"/>
        <v>12</v>
      </c>
      <c r="B19" s="13" t="s">
        <v>19</v>
      </c>
      <c r="C19" s="11" t="s">
        <v>5</v>
      </c>
      <c r="D19" s="6">
        <v>0.08</v>
      </c>
      <c r="E19" s="6">
        <v>2973.8</v>
      </c>
      <c r="F19" s="12" t="s">
        <v>62</v>
      </c>
      <c r="G19" s="12">
        <v>12</v>
      </c>
      <c r="H19" s="33">
        <f t="shared" si="0"/>
        <v>237.90400000000002</v>
      </c>
      <c r="I19" s="27">
        <f t="shared" si="1"/>
        <v>2854.8480000000004</v>
      </c>
      <c r="J19" s="34">
        <f t="shared" si="3"/>
        <v>0.08</v>
      </c>
      <c r="K19" s="11"/>
      <c r="L19" s="11"/>
      <c r="M19" s="61"/>
      <c r="N19" s="65">
        <f t="shared" si="4"/>
        <v>0.10187503872000002</v>
      </c>
    </row>
    <row r="20" spans="1:14" ht="31.5">
      <c r="A20" s="11">
        <f t="shared" si="2"/>
        <v>13</v>
      </c>
      <c r="B20" s="13" t="s">
        <v>2</v>
      </c>
      <c r="C20" s="11" t="s">
        <v>41</v>
      </c>
      <c r="D20" s="6">
        <v>0.57000000000000006</v>
      </c>
      <c r="E20" s="6">
        <v>2973.8</v>
      </c>
      <c r="F20" s="12" t="s">
        <v>0</v>
      </c>
      <c r="G20" s="12">
        <v>12</v>
      </c>
      <c r="H20" s="33">
        <f t="shared" si="0"/>
        <v>1695.0660000000003</v>
      </c>
      <c r="I20" s="27">
        <f t="shared" si="1"/>
        <v>20340.792000000001</v>
      </c>
      <c r="J20" s="34">
        <f t="shared" si="3"/>
        <v>0.56999999999999995</v>
      </c>
      <c r="K20" s="11">
        <v>19640</v>
      </c>
      <c r="L20" s="11">
        <f>K20/12/E20</f>
        <v>0.55036205079920186</v>
      </c>
      <c r="M20" s="61"/>
      <c r="N20" s="65">
        <f t="shared" si="4"/>
        <v>0.72585965088000004</v>
      </c>
    </row>
    <row r="21" spans="1:14" ht="31.5">
      <c r="A21" s="11">
        <f t="shared" si="2"/>
        <v>14</v>
      </c>
      <c r="B21" s="13" t="s">
        <v>49</v>
      </c>
      <c r="C21" s="11" t="s">
        <v>4</v>
      </c>
      <c r="D21" s="6">
        <v>1.2</v>
      </c>
      <c r="E21" s="6">
        <v>2973.8</v>
      </c>
      <c r="F21" s="12" t="s">
        <v>53</v>
      </c>
      <c r="G21" s="12">
        <v>12</v>
      </c>
      <c r="H21" s="33">
        <f t="shared" si="0"/>
        <v>3568.56</v>
      </c>
      <c r="I21" s="27">
        <f t="shared" si="1"/>
        <v>42822.720000000001</v>
      </c>
      <c r="J21" s="34">
        <f t="shared" si="3"/>
        <v>1.2</v>
      </c>
      <c r="K21" s="6">
        <v>239.5</v>
      </c>
      <c r="L21" s="6">
        <f>(2675.61+285+42.41)*12</f>
        <v>36036.239999999998</v>
      </c>
      <c r="M21" s="61">
        <f>L21*0.06+L21</f>
        <v>38198.414399999994</v>
      </c>
      <c r="N21" s="65">
        <f t="shared" si="4"/>
        <v>1.5281255808</v>
      </c>
    </row>
    <row r="22" spans="1:14" ht="47.25">
      <c r="A22" s="11">
        <f t="shared" si="2"/>
        <v>15</v>
      </c>
      <c r="B22" s="13" t="s">
        <v>63</v>
      </c>
      <c r="C22" s="11" t="s">
        <v>3</v>
      </c>
      <c r="D22" s="6">
        <v>4.6000000000000005</v>
      </c>
      <c r="E22" s="6">
        <v>2973.8</v>
      </c>
      <c r="F22" s="12" t="s">
        <v>6</v>
      </c>
      <c r="G22" s="12">
        <v>12</v>
      </c>
      <c r="H22" s="33">
        <f t="shared" si="0"/>
        <v>13679.480000000003</v>
      </c>
      <c r="I22" s="27">
        <f t="shared" si="1"/>
        <v>164153.76000000004</v>
      </c>
      <c r="J22" s="34">
        <f t="shared" si="3"/>
        <v>4.6000000000000005</v>
      </c>
      <c r="K22" s="11">
        <v>1611</v>
      </c>
      <c r="L22" s="11">
        <f>(8849.69+305+488.82)*12</f>
        <v>115722.12</v>
      </c>
      <c r="M22" s="61">
        <f>L22*0.06+L22</f>
        <v>122665.4472</v>
      </c>
      <c r="N22" s="65">
        <f t="shared" si="4"/>
        <v>5.8578147264000009</v>
      </c>
    </row>
    <row r="23" spans="1:14">
      <c r="A23" s="11">
        <f t="shared" si="2"/>
        <v>16</v>
      </c>
      <c r="B23" s="14" t="s">
        <v>20</v>
      </c>
      <c r="C23" s="5" t="s">
        <v>27</v>
      </c>
      <c r="D23" s="6">
        <v>1.25</v>
      </c>
      <c r="E23" s="6">
        <v>2973.8</v>
      </c>
      <c r="F23" s="12" t="s">
        <v>53</v>
      </c>
      <c r="G23" s="12">
        <v>12</v>
      </c>
      <c r="H23" s="33">
        <f t="shared" si="0"/>
        <v>3717.25</v>
      </c>
      <c r="I23" s="27">
        <f t="shared" si="1"/>
        <v>44607</v>
      </c>
      <c r="J23" s="34">
        <f t="shared" si="3"/>
        <v>1.25</v>
      </c>
      <c r="K23" s="11"/>
      <c r="L23" s="11"/>
      <c r="M23" s="61"/>
      <c r="N23" s="65">
        <f t="shared" si="4"/>
        <v>1.5917974800000001</v>
      </c>
    </row>
    <row r="24" spans="1:14">
      <c r="A24" s="11">
        <f t="shared" si="2"/>
        <v>17</v>
      </c>
      <c r="B24" s="14" t="s">
        <v>21</v>
      </c>
      <c r="C24" s="5" t="s">
        <v>30</v>
      </c>
      <c r="D24" s="6">
        <v>0.13</v>
      </c>
      <c r="E24" s="6">
        <v>2973.8</v>
      </c>
      <c r="F24" s="12" t="s">
        <v>53</v>
      </c>
      <c r="G24" s="12">
        <v>12</v>
      </c>
      <c r="H24" s="33">
        <f t="shared" si="0"/>
        <v>386.59400000000005</v>
      </c>
      <c r="I24" s="27">
        <f t="shared" si="1"/>
        <v>4639.1280000000006</v>
      </c>
      <c r="J24" s="34">
        <f t="shared" si="3"/>
        <v>0.13</v>
      </c>
      <c r="K24" s="11"/>
      <c r="L24" s="11"/>
      <c r="M24" s="61"/>
      <c r="N24" s="65">
        <f t="shared" si="4"/>
        <v>0.16554693792000003</v>
      </c>
    </row>
    <row r="25" spans="1:14" ht="48.75" customHeight="1">
      <c r="A25" s="11">
        <f t="shared" si="2"/>
        <v>18</v>
      </c>
      <c r="B25" s="43" t="s">
        <v>22</v>
      </c>
      <c r="C25" s="4" t="s">
        <v>27</v>
      </c>
      <c r="D25" s="6">
        <v>1.27</v>
      </c>
      <c r="E25" s="6">
        <v>2973.8</v>
      </c>
      <c r="F25" s="12" t="s">
        <v>53</v>
      </c>
      <c r="G25" s="12">
        <v>12</v>
      </c>
      <c r="H25" s="33">
        <f t="shared" si="0"/>
        <v>3776.7260000000001</v>
      </c>
      <c r="I25" s="27">
        <f t="shared" si="1"/>
        <v>45320.712</v>
      </c>
      <c r="J25" s="34">
        <f t="shared" si="3"/>
        <v>1.27</v>
      </c>
      <c r="K25" s="11"/>
      <c r="L25" s="11"/>
      <c r="M25" s="61"/>
      <c r="N25" s="65">
        <f t="shared" si="4"/>
        <v>1.6172662396799999</v>
      </c>
    </row>
    <row r="26" spans="1:14" s="46" customFormat="1">
      <c r="A26" s="78" t="s">
        <v>56</v>
      </c>
      <c r="B26" s="80"/>
      <c r="C26" s="78"/>
      <c r="D26" s="78"/>
      <c r="E26" s="78"/>
      <c r="F26" s="78"/>
      <c r="G26" s="47"/>
      <c r="H26" s="48">
        <f>SUM(H8:H25)</f>
        <v>33782.368000000002</v>
      </c>
      <c r="I26" s="48">
        <f>SUM(I8:I25)</f>
        <v>405388.41600000003</v>
      </c>
      <c r="J26" s="48">
        <f>SUM(J8:J25)</f>
        <v>11.360000000000001</v>
      </c>
      <c r="K26" s="48">
        <f t="shared" ref="K26:M26" si="5">SUM(K8:K25)</f>
        <v>21490.5</v>
      </c>
      <c r="L26" s="48">
        <f t="shared" si="5"/>
        <v>151758.91036205081</v>
      </c>
      <c r="M26" s="48">
        <f t="shared" si="5"/>
        <v>160863.8616</v>
      </c>
      <c r="N26" s="66">
        <f>SUM(N8:N25)-0.01</f>
        <v>14.456255498240001</v>
      </c>
    </row>
    <row r="27" spans="1:14">
      <c r="A27" s="79" t="s">
        <v>7</v>
      </c>
      <c r="B27" s="79"/>
      <c r="C27" s="79"/>
      <c r="D27" s="79"/>
      <c r="E27" s="79"/>
      <c r="F27" s="79"/>
      <c r="G27" s="79"/>
      <c r="H27" s="79"/>
      <c r="I27" s="79"/>
      <c r="K27" s="29"/>
      <c r="L27" s="29"/>
      <c r="N27" s="65"/>
    </row>
    <row r="28" spans="1:14" ht="56.25" customHeight="1">
      <c r="A28" s="11" t="s">
        <v>23</v>
      </c>
      <c r="B28" s="11" t="s">
        <v>24</v>
      </c>
      <c r="C28" s="11" t="s">
        <v>57</v>
      </c>
      <c r="D28" s="11" t="s">
        <v>58</v>
      </c>
      <c r="E28" s="11" t="s">
        <v>59</v>
      </c>
      <c r="F28" s="12" t="s">
        <v>54</v>
      </c>
      <c r="G28" s="12" t="s">
        <v>60</v>
      </c>
      <c r="H28" s="32" t="s">
        <v>33</v>
      </c>
      <c r="I28" s="27" t="s">
        <v>25</v>
      </c>
      <c r="J28" s="32" t="s">
        <v>42</v>
      </c>
      <c r="K28" s="11"/>
      <c r="L28" s="11"/>
      <c r="M28" s="61"/>
      <c r="N28" s="32" t="s">
        <v>42</v>
      </c>
    </row>
    <row r="29" spans="1:14" ht="28.15" customHeight="1">
      <c r="A29" s="11">
        <v>1</v>
      </c>
      <c r="B29" s="15" t="s">
        <v>7</v>
      </c>
      <c r="C29" s="16" t="s">
        <v>66</v>
      </c>
      <c r="D29" s="6">
        <v>1.43</v>
      </c>
      <c r="E29" s="11">
        <v>2973.8</v>
      </c>
      <c r="F29" s="12" t="s">
        <v>32</v>
      </c>
      <c r="G29" s="12">
        <v>12</v>
      </c>
      <c r="H29" s="33"/>
      <c r="I29" s="27">
        <f>D29*E29*G29</f>
        <v>51030.407999999996</v>
      </c>
      <c r="J29" s="34">
        <f>I29/G29/E29</f>
        <v>1.4299999999999997</v>
      </c>
      <c r="K29" s="11"/>
      <c r="L29" s="11"/>
      <c r="M29" s="61"/>
      <c r="N29" s="65">
        <f>J29*1.04*1.092*1.1213</f>
        <v>1.8210163171199998</v>
      </c>
    </row>
    <row r="30" spans="1:14" ht="36.6" customHeight="1">
      <c r="A30" s="11">
        <v>2</v>
      </c>
      <c r="B30" s="13" t="s">
        <v>10</v>
      </c>
      <c r="C30" s="11" t="s">
        <v>9</v>
      </c>
      <c r="D30" s="71">
        <f>15.97*1.1213</f>
        <v>17.907160999999999</v>
      </c>
      <c r="E30" s="6">
        <v>1400</v>
      </c>
      <c r="F30" s="12" t="s">
        <v>32</v>
      </c>
      <c r="G30" s="12">
        <v>1</v>
      </c>
      <c r="H30" s="33">
        <f>D30*E30</f>
        <v>25070.025399999999</v>
      </c>
      <c r="I30" s="27">
        <f>H30*G30</f>
        <v>25070.025399999999</v>
      </c>
      <c r="J30" s="34">
        <f>I30/12/E29</f>
        <v>0.70252497926334423</v>
      </c>
      <c r="K30" s="11"/>
      <c r="L30" s="11"/>
      <c r="M30" s="61"/>
      <c r="N30" s="65">
        <f>D30*E30/12/E29</f>
        <v>0.70252497926334423</v>
      </c>
    </row>
    <row r="31" spans="1:14" ht="34.5" customHeight="1">
      <c r="A31" s="11">
        <f>A30+1</f>
        <v>3</v>
      </c>
      <c r="B31" s="13" t="s">
        <v>11</v>
      </c>
      <c r="C31" s="11" t="s">
        <v>9</v>
      </c>
      <c r="D31" s="71">
        <f>11.52*1.1213</f>
        <v>12.917375999999999</v>
      </c>
      <c r="E31" s="6">
        <v>1400</v>
      </c>
      <c r="F31" s="12" t="s">
        <v>32</v>
      </c>
      <c r="G31" s="12">
        <v>1</v>
      </c>
      <c r="H31" s="33">
        <f>D31*E31</f>
        <v>18084.326399999998</v>
      </c>
      <c r="I31" s="27">
        <f>H31*G31</f>
        <v>18084.326399999998</v>
      </c>
      <c r="J31" s="34">
        <f>I31/12/E29</f>
        <v>0.50676817539847996</v>
      </c>
      <c r="K31" s="11"/>
      <c r="L31" s="11"/>
      <c r="M31" s="61"/>
      <c r="N31" s="65">
        <f>D31*E31/12/E29</f>
        <v>0.50676817539847996</v>
      </c>
    </row>
    <row r="32" spans="1:14" s="50" customFormat="1">
      <c r="A32" s="77" t="s">
        <v>56</v>
      </c>
      <c r="B32" s="77"/>
      <c r="C32" s="77"/>
      <c r="D32" s="77"/>
      <c r="E32" s="77"/>
      <c r="F32" s="77"/>
      <c r="G32" s="51"/>
      <c r="H32" s="52"/>
      <c r="I32" s="55">
        <f>SUM(I29:I31)</f>
        <v>94184.7598</v>
      </c>
      <c r="J32" s="53">
        <f>SUM(J29:J31)</f>
        <v>2.6392931546618237</v>
      </c>
      <c r="K32" s="53">
        <f t="shared" ref="K32:N32" si="6">SUM(K29:K31)</f>
        <v>0</v>
      </c>
      <c r="L32" s="53">
        <f t="shared" si="6"/>
        <v>0</v>
      </c>
      <c r="M32" s="53">
        <f t="shared" si="6"/>
        <v>0</v>
      </c>
      <c r="N32" s="67">
        <f t="shared" si="6"/>
        <v>3.0303094717818237</v>
      </c>
    </row>
    <row r="33" spans="1:14" s="46" customFormat="1">
      <c r="A33" s="78" t="s">
        <v>26</v>
      </c>
      <c r="B33" s="78"/>
      <c r="C33" s="78"/>
      <c r="D33" s="78"/>
      <c r="E33" s="78"/>
      <c r="F33" s="78"/>
      <c r="G33" s="47">
        <f>I33/12/E29</f>
        <v>13.999293154661823</v>
      </c>
      <c r="H33" s="48"/>
      <c r="I33" s="54">
        <f>I26+I32</f>
        <v>499573.17580000003</v>
      </c>
      <c r="J33" s="49">
        <f>J26+J32</f>
        <v>13.999293154661824</v>
      </c>
      <c r="K33" s="49">
        <f t="shared" ref="K33:N33" si="7">K26+K32</f>
        <v>21490.5</v>
      </c>
      <c r="L33" s="49">
        <f t="shared" si="7"/>
        <v>151758.91036205081</v>
      </c>
      <c r="M33" s="49">
        <f t="shared" si="7"/>
        <v>160863.8616</v>
      </c>
      <c r="N33" s="68">
        <f t="shared" si="7"/>
        <v>17.486564970021824</v>
      </c>
    </row>
    <row r="34" spans="1:14">
      <c r="A34" s="81" t="s">
        <v>61</v>
      </c>
      <c r="B34" s="82"/>
      <c r="C34" s="82"/>
      <c r="D34" s="82"/>
      <c r="E34" s="82"/>
      <c r="F34" s="82"/>
      <c r="G34" s="82"/>
      <c r="H34" s="82"/>
      <c r="I34" s="82"/>
      <c r="J34" s="83"/>
      <c r="K34" s="29"/>
      <c r="L34" s="29"/>
      <c r="N34" s="65"/>
    </row>
    <row r="35" spans="1:14" s="26" customFormat="1" ht="63">
      <c r="A35" s="42">
        <v>1</v>
      </c>
      <c r="B35" s="44" t="s">
        <v>65</v>
      </c>
      <c r="C35" s="24" t="s">
        <v>27</v>
      </c>
      <c r="D35" s="25">
        <v>1.03</v>
      </c>
      <c r="E35" s="6">
        <v>2973.8</v>
      </c>
      <c r="F35" s="59" t="s">
        <v>8</v>
      </c>
      <c r="G35" s="12">
        <v>12</v>
      </c>
      <c r="H35" s="33">
        <f>D35*E35</f>
        <v>3063.0140000000001</v>
      </c>
      <c r="I35" s="27">
        <f>H35*G35</f>
        <v>36756.168000000005</v>
      </c>
      <c r="J35" s="60">
        <f>I35/G35/E35</f>
        <v>1.03</v>
      </c>
      <c r="K35" s="23"/>
      <c r="L35" s="23"/>
      <c r="M35" s="62"/>
      <c r="N35" s="63">
        <v>1.1599999999999999</v>
      </c>
    </row>
    <row r="36" spans="1:14" s="26" customFormat="1">
      <c r="A36" s="78" t="s">
        <v>64</v>
      </c>
      <c r="B36" s="78"/>
      <c r="C36" s="78"/>
      <c r="D36" s="78"/>
      <c r="E36" s="78"/>
      <c r="F36" s="78"/>
      <c r="G36" s="56">
        <f>G33+D35</f>
        <v>15.029293154661822</v>
      </c>
      <c r="H36" s="57"/>
      <c r="I36" s="58"/>
      <c r="J36" s="53">
        <f>J35+J33</f>
        <v>15.029293154661824</v>
      </c>
      <c r="K36" s="53">
        <f t="shared" ref="K36:N36" si="8">K35+K33</f>
        <v>21490.5</v>
      </c>
      <c r="L36" s="53">
        <f t="shared" si="8"/>
        <v>151758.91036205081</v>
      </c>
      <c r="M36" s="53">
        <f t="shared" si="8"/>
        <v>160863.8616</v>
      </c>
      <c r="N36" s="67">
        <f t="shared" si="8"/>
        <v>18.646564970021824</v>
      </c>
    </row>
    <row r="37" spans="1:14" ht="13.15" customHeight="1">
      <c r="A37" s="17" t="s">
        <v>31</v>
      </c>
      <c r="B37" s="84" t="s">
        <v>55</v>
      </c>
      <c r="C37" s="84"/>
      <c r="D37" s="84"/>
      <c r="E37" s="84"/>
      <c r="F37" s="84"/>
      <c r="G37" s="84"/>
      <c r="H37" s="84"/>
      <c r="I37" s="84"/>
      <c r="J37" s="85"/>
      <c r="K37" s="85"/>
      <c r="L37" s="85"/>
      <c r="M37" s="85"/>
      <c r="N37" s="85"/>
    </row>
    <row r="38" spans="1:14">
      <c r="A38" s="18"/>
      <c r="B38" s="86"/>
      <c r="C38" s="86"/>
      <c r="D38" s="86"/>
      <c r="E38" s="86"/>
      <c r="F38" s="86"/>
      <c r="G38" s="86"/>
      <c r="H38" s="86"/>
      <c r="I38" s="86"/>
      <c r="J38" s="87"/>
      <c r="K38" s="87"/>
      <c r="L38" s="87"/>
      <c r="M38" s="87"/>
      <c r="N38" s="87"/>
    </row>
    <row r="39" spans="1:14" ht="45" customHeight="1">
      <c r="A39" s="18"/>
      <c r="B39" s="86"/>
      <c r="C39" s="86"/>
      <c r="D39" s="86"/>
      <c r="E39" s="86"/>
      <c r="F39" s="86"/>
      <c r="G39" s="86"/>
      <c r="H39" s="86"/>
      <c r="I39" s="86"/>
      <c r="J39" s="87"/>
      <c r="K39" s="87"/>
      <c r="L39" s="87"/>
      <c r="M39" s="87"/>
      <c r="N39" s="87"/>
    </row>
    <row r="40" spans="1:14" hidden="1">
      <c r="A40" s="18"/>
      <c r="B40" s="18"/>
      <c r="C40" s="18"/>
      <c r="D40" s="18"/>
      <c r="E40" s="18"/>
      <c r="F40" s="19"/>
      <c r="G40" s="19"/>
      <c r="H40" s="35"/>
      <c r="I40" s="36"/>
      <c r="K40" s="18"/>
      <c r="L40" s="18"/>
    </row>
    <row r="41" spans="1:14" s="3" customFormat="1" hidden="1">
      <c r="A41" s="20"/>
      <c r="B41" s="21"/>
      <c r="C41" s="20"/>
      <c r="D41" s="21"/>
      <c r="F41" s="22"/>
      <c r="G41" s="22"/>
      <c r="H41" s="37"/>
      <c r="I41" s="38"/>
      <c r="J41" s="39"/>
      <c r="K41" s="20"/>
      <c r="L41" s="20"/>
      <c r="N41" s="69"/>
    </row>
    <row r="42" spans="1:14" s="3" customFormat="1" ht="37.9" customHeight="1">
      <c r="A42" s="20"/>
      <c r="B42" s="20"/>
      <c r="C42" s="20"/>
      <c r="D42" s="21"/>
      <c r="E42" s="20"/>
      <c r="F42" s="22"/>
      <c r="G42" s="22"/>
      <c r="H42" s="37"/>
      <c r="I42" s="38"/>
      <c r="J42" s="39"/>
      <c r="K42" s="20"/>
      <c r="L42" s="20"/>
      <c r="N42" s="69"/>
    </row>
  </sheetData>
  <mergeCells count="11">
    <mergeCell ref="A34:J34"/>
    <mergeCell ref="A36:F36"/>
    <mergeCell ref="B37:N39"/>
    <mergeCell ref="E2:P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2023-10-23T10:43:02Z</cp:lastPrinted>
  <dcterms:created xsi:type="dcterms:W3CDTF">1996-10-08T23:32:33Z</dcterms:created>
  <dcterms:modified xsi:type="dcterms:W3CDTF">2023-10-23T10:43:13Z</dcterms:modified>
</cp:coreProperties>
</file>